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ering\NVJ marcom Dropbox\Collectief\Cao's\Cao UB\"/>
    </mc:Choice>
  </mc:AlternateContent>
  <xr:revisionPtr revIDLastSave="0" documentId="8_{CC40FEB7-E8F1-4140-8867-7F773C278F5F}" xr6:coauthVersionLast="47" xr6:coauthVersionMax="47" xr10:uidLastSave="{00000000-0000-0000-0000-000000000000}"/>
  <bookViews>
    <workbookView xWindow="-108" yWindow="-108" windowWidth="23256" windowHeight="12456" xr2:uid="{7F8CCFF7-2FD7-4F18-93B7-6394541EC9E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L4" i="1" s="1"/>
  <c r="I5" i="1"/>
  <c r="L5" i="1" s="1"/>
  <c r="D5" i="1"/>
  <c r="D4" i="1"/>
  <c r="M10" i="1"/>
  <c r="M11" i="1" s="1"/>
  <c r="M16" i="1" s="1"/>
  <c r="J10" i="1"/>
  <c r="J11" i="1" s="1"/>
  <c r="J16" i="1" s="1"/>
  <c r="F10" i="1"/>
  <c r="F11" i="1" s="1"/>
  <c r="F16" i="1" s="1"/>
  <c r="D10" i="1"/>
  <c r="D11" i="1" s="1"/>
  <c r="D16" i="1" s="1"/>
  <c r="D17" i="1" s="1"/>
  <c r="I10" i="1"/>
  <c r="I11" i="1" s="1"/>
  <c r="I16" i="1" s="1"/>
  <c r="I17" i="1" s="1"/>
  <c r="K10" i="1"/>
  <c r="K11" i="1" s="1"/>
  <c r="K16" i="1" s="1"/>
  <c r="K17" i="1" s="1"/>
  <c r="L10" i="1"/>
  <c r="L11" i="1" s="1"/>
  <c r="L16" i="1" s="1"/>
  <c r="L17" i="1" s="1"/>
  <c r="H10" i="1"/>
  <c r="H11" i="1" s="1"/>
  <c r="H16" i="1" s="1"/>
  <c r="H17" i="1" s="1"/>
  <c r="G10" i="1"/>
  <c r="G11" i="1" s="1"/>
  <c r="G16" i="1" s="1"/>
  <c r="G17" i="1" s="1"/>
  <c r="E10" i="1"/>
  <c r="E11" i="1" s="1"/>
  <c r="E16" i="1" s="1"/>
  <c r="E17" i="1" s="1"/>
  <c r="C10" i="1"/>
  <c r="C11" i="1" s="1"/>
  <c r="C16" i="1" s="1"/>
  <c r="C17" i="1" s="1"/>
  <c r="K18" i="1" l="1"/>
  <c r="K20" i="1" s="1"/>
  <c r="I18" i="1"/>
  <c r="I20" i="1" s="1"/>
  <c r="H18" i="1"/>
  <c r="H20" i="1" s="1"/>
  <c r="G18" i="1"/>
  <c r="G20" i="1" s="1"/>
  <c r="D18" i="1"/>
  <c r="D20" i="1" s="1"/>
  <c r="E18" i="1"/>
  <c r="E20" i="1" s="1"/>
  <c r="C18" i="1"/>
  <c r="C20" i="1" s="1"/>
  <c r="L18" i="1"/>
  <c r="L20" i="1" s="1"/>
  <c r="C12" i="1"/>
  <c r="C14" i="1" s="1"/>
  <c r="D12" i="1"/>
  <c r="D14" i="1" s="1"/>
  <c r="G12" i="1"/>
  <c r="G14" i="1" s="1"/>
  <c r="F12" i="1"/>
  <c r="F14" i="1" s="1"/>
  <c r="H12" i="1"/>
  <c r="H14" i="1" s="1"/>
  <c r="M12" i="1"/>
  <c r="M14" i="1" s="1"/>
  <c r="E12" i="1"/>
  <c r="E14" i="1" s="1"/>
  <c r="L12" i="1"/>
  <c r="L14" i="1" s="1"/>
  <c r="K12" i="1"/>
  <c r="K14" i="1" s="1"/>
  <c r="J12" i="1"/>
  <c r="J14" i="1" s="1"/>
  <c r="I12" i="1"/>
  <c r="I14" i="1" s="1"/>
  <c r="J17" i="1"/>
  <c r="J18" i="1" s="1"/>
  <c r="M17" i="1"/>
  <c r="M18" i="1" s="1"/>
  <c r="F17" i="1"/>
  <c r="F18" i="1" s="1"/>
  <c r="J20" i="1" l="1"/>
  <c r="M20" i="1"/>
  <c r="F20" i="1"/>
</calcChain>
</file>

<file path=xl/sharedStrings.xml><?xml version="1.0" encoding="utf-8"?>
<sst xmlns="http://schemas.openxmlformats.org/spreadsheetml/2006/main" count="28" uniqueCount="25">
  <si>
    <t>Het bod van vrijdag 17 november</t>
  </si>
  <si>
    <t>modaal</t>
  </si>
  <si>
    <t>2xmodaal</t>
  </si>
  <si>
    <t>eindbod</t>
  </si>
  <si>
    <t>Groei reële inkomen t/m 2024</t>
  </si>
  <si>
    <t>Groei reële inkomen t/m 2025</t>
  </si>
  <si>
    <t>Maandinkomen bruto</t>
  </si>
  <si>
    <t>CAO-stijging in 2025 tov 2023</t>
  </si>
  <si>
    <t>Vul hier je bruto maandinkomen in</t>
  </si>
  <si>
    <r>
      <t>CAO-stijging in 2024 tov 2023</t>
    </r>
    <r>
      <rPr>
        <b/>
        <sz val="11"/>
        <color theme="1"/>
        <rFont val="Calibri"/>
        <family val="2"/>
      </rPr>
      <t>¹</t>
    </r>
  </si>
  <si>
    <r>
      <t>verwacht koopkrachtgat</t>
    </r>
    <r>
      <rPr>
        <sz val="11"/>
        <color theme="5"/>
        <rFont val="Calibri"/>
        <family val="2"/>
      </rPr>
      <t>²</t>
    </r>
  </si>
  <si>
    <r>
      <t>verwachte inflatie (ECB)</t>
    </r>
    <r>
      <rPr>
        <sz val="11"/>
        <color theme="5"/>
        <rFont val="Calibri"/>
        <family val="2"/>
      </rPr>
      <t>³</t>
    </r>
  </si>
  <si>
    <r>
      <rPr>
        <sz val="8"/>
        <color theme="1"/>
        <rFont val="Calibri"/>
        <family val="2"/>
      </rPr>
      <t xml:space="preserve">¹ </t>
    </r>
    <r>
      <rPr>
        <sz val="8"/>
        <color theme="1"/>
        <rFont val="Calibri"/>
        <family val="2"/>
        <scheme val="minor"/>
      </rPr>
      <t>NB Omdat werkgevers lopende de 2-jarige CAO verhogingen geven, moet je het gewogen gemiddelde van de stijging berekenen</t>
    </r>
  </si>
  <si>
    <r>
      <rPr>
        <sz val="8"/>
        <color theme="5"/>
        <rFont val="Calibri"/>
        <family val="2"/>
      </rPr>
      <t>²</t>
    </r>
    <r>
      <rPr>
        <i/>
        <sz val="8"/>
        <color theme="5"/>
        <rFont val="Calibri"/>
        <family val="2"/>
        <scheme val="minor"/>
      </rPr>
      <t xml:space="preserve"> bron: eerdere berekening NVJ obv CBS-HICP-prijsindex en CPB-prognoses</t>
    </r>
  </si>
  <si>
    <r>
      <rPr>
        <sz val="8"/>
        <color theme="5"/>
        <rFont val="Calibri"/>
        <family val="2"/>
      </rPr>
      <t>³</t>
    </r>
    <r>
      <rPr>
        <i/>
        <sz val="8"/>
        <color theme="5"/>
        <rFont val="Calibri"/>
        <family val="2"/>
        <scheme val="minor"/>
      </rPr>
      <t xml:space="preserve"> bron: ECB</t>
    </r>
  </si>
  <si>
    <t>(verhoging met 160 euro)</t>
  </si>
  <si>
    <t>(verhoging met 2%)</t>
  </si>
  <si>
    <t>(verhoging met 80 euro)</t>
  </si>
  <si>
    <t>(verhoging met 1,5%)</t>
  </si>
  <si>
    <t>Gepresenteerde loongroei door werkgevers</t>
  </si>
  <si>
    <t>komende jaar</t>
  </si>
  <si>
    <t>komende twee jaar</t>
  </si>
  <si>
    <t xml:space="preserve">Groei van je reële inkomen </t>
  </si>
  <si>
    <r>
      <t>Je werkelijke (gewogen) loongroei</t>
    </r>
    <r>
      <rPr>
        <b/>
        <sz val="11"/>
        <color theme="1"/>
        <rFont val="Calibri"/>
        <family val="2"/>
      </rPr>
      <t>¹</t>
    </r>
  </si>
  <si>
    <r>
      <t>komende twee jaar</t>
    </r>
    <r>
      <rPr>
        <b/>
        <sz val="11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</si>
</sst>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5"/>
      <name val="Calibri"/>
      <family val="2"/>
      <scheme val="minor"/>
    </font>
    <font>
      <sz val="8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5" fontId="0" fillId="0" borderId="0" xfId="0" applyNumberFormat="1"/>
    <xf numFmtId="164" fontId="2" fillId="0" borderId="0" xfId="1" applyNumberFormat="1" applyFont="1"/>
    <xf numFmtId="1" fontId="0" fillId="0" borderId="0" xfId="0" applyNumberFormat="1"/>
    <xf numFmtId="0" fontId="3" fillId="0" borderId="0" xfId="0" applyFont="1"/>
    <xf numFmtId="15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165" fontId="3" fillId="0" borderId="0" xfId="0" applyNumberFormat="1" applyFont="1"/>
    <xf numFmtId="0" fontId="6" fillId="0" borderId="0" xfId="0" applyFont="1"/>
    <xf numFmtId="15" fontId="4" fillId="0" borderId="0" xfId="0" applyNumberFormat="1" applyFont="1"/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0" fontId="9" fillId="0" borderId="0" xfId="0" applyFont="1"/>
    <xf numFmtId="164" fontId="9" fillId="0" borderId="0" xfId="1" applyNumberFormat="1" applyFont="1"/>
    <xf numFmtId="165" fontId="10" fillId="0" borderId="0" xfId="0" applyNumberFormat="1" applyFont="1"/>
    <xf numFmtId="15" fontId="10" fillId="0" borderId="0" xfId="0" applyNumberFormat="1" applyFont="1"/>
    <xf numFmtId="0" fontId="10" fillId="0" borderId="0" xfId="0" applyFont="1"/>
    <xf numFmtId="164" fontId="10" fillId="0" borderId="0" xfId="1" applyNumberFormat="1" applyFont="1"/>
    <xf numFmtId="164" fontId="4" fillId="0" borderId="0" xfId="0" applyNumberFormat="1" applyFont="1"/>
    <xf numFmtId="0" fontId="13" fillId="0" borderId="0" xfId="0" applyFont="1"/>
    <xf numFmtId="0" fontId="15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9" fillId="2" borderId="3" xfId="0" applyFont="1" applyFill="1" applyBorder="1"/>
    <xf numFmtId="0" fontId="5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2" borderId="6" xfId="0" applyFont="1" applyFill="1" applyBorder="1"/>
    <xf numFmtId="164" fontId="4" fillId="2" borderId="0" xfId="0" applyNumberFormat="1" applyFont="1" applyFill="1"/>
    <xf numFmtId="0" fontId="2" fillId="2" borderId="7" xfId="0" applyFont="1" applyFill="1" applyBorder="1"/>
    <xf numFmtId="0" fontId="2" fillId="2" borderId="8" xfId="0" applyFont="1" applyFill="1" applyBorder="1"/>
    <xf numFmtId="0" fontId="9" fillId="2" borderId="8" xfId="0" applyFont="1" applyFill="1" applyBorder="1"/>
    <xf numFmtId="0" fontId="5" fillId="2" borderId="8" xfId="0" applyFont="1" applyFill="1" applyBorder="1"/>
    <xf numFmtId="0" fontId="2" fillId="2" borderId="9" xfId="0" applyFont="1" applyFill="1" applyBorder="1"/>
    <xf numFmtId="15" fontId="4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7" fillId="0" borderId="10" xfId="0" applyFont="1" applyBorder="1"/>
    <xf numFmtId="164" fontId="9" fillId="3" borderId="1" xfId="1" applyNumberFormat="1" applyFont="1" applyFill="1" applyBorder="1"/>
    <xf numFmtId="164" fontId="4" fillId="3" borderId="1" xfId="0" applyNumberFormat="1" applyFont="1" applyFill="1" applyBorder="1"/>
    <xf numFmtId="0" fontId="2" fillId="2" borderId="0" xfId="0" applyFont="1" applyFill="1" applyAlignment="1">
      <alignment vertical="center"/>
    </xf>
    <xf numFmtId="164" fontId="9" fillId="3" borderId="11" xfId="1" applyNumberFormat="1" applyFont="1" applyFill="1" applyBorder="1"/>
    <xf numFmtId="164" fontId="4" fillId="3" borderId="11" xfId="0" applyNumberFormat="1" applyFont="1" applyFill="1" applyBorder="1"/>
    <xf numFmtId="0" fontId="4" fillId="0" borderId="1" xfId="0" applyFont="1" applyBorder="1" applyAlignment="1">
      <alignment horizontal="center"/>
    </xf>
    <xf numFmtId="0" fontId="2" fillId="3" borderId="0" xfId="0" applyFont="1" applyFill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E4D34-504E-4CFC-BF2F-6C2E8E8F2E3F}">
  <dimension ref="A1:R24"/>
  <sheetViews>
    <sheetView tabSelected="1" zoomScale="85" zoomScaleNormal="85" workbookViewId="0">
      <selection activeCell="G9" sqref="G9"/>
    </sheetView>
  </sheetViews>
  <sheetFormatPr defaultRowHeight="14.4" x14ac:dyDescent="0.3"/>
  <cols>
    <col min="2" max="2" width="22.109375" customWidth="1"/>
    <col min="6" max="6" width="8.6640625" style="14"/>
    <col min="10" max="10" width="15" style="14" bestFit="1" customWidth="1"/>
    <col min="14" max="14" width="8.6640625" style="5"/>
  </cols>
  <sheetData>
    <row r="1" spans="1:18" s="1" customFormat="1" ht="15" thickBot="1" x14ac:dyDescent="0.35">
      <c r="A1" s="1" t="s">
        <v>0</v>
      </c>
      <c r="F1" s="16"/>
      <c r="J1" s="16"/>
      <c r="N1" s="9"/>
    </row>
    <row r="2" spans="1:18" s="1" customFormat="1" x14ac:dyDescent="0.3">
      <c r="B2" s="25"/>
      <c r="C2" s="26"/>
      <c r="D2" s="26"/>
      <c r="E2" s="26"/>
      <c r="F2" s="27"/>
      <c r="G2" s="26"/>
      <c r="H2" s="26"/>
      <c r="I2" s="26"/>
      <c r="J2" s="27"/>
      <c r="K2" s="26"/>
      <c r="L2" s="26"/>
      <c r="M2" s="26"/>
      <c r="N2" s="28"/>
      <c r="O2" s="29"/>
      <c r="P2" s="50"/>
      <c r="Q2" s="50"/>
      <c r="R2" s="50"/>
    </row>
    <row r="3" spans="1:18" s="1" customFormat="1" ht="15" thickBot="1" x14ac:dyDescent="0.35">
      <c r="B3" s="30" t="s">
        <v>8</v>
      </c>
      <c r="C3" s="31"/>
      <c r="D3" s="31" t="s">
        <v>19</v>
      </c>
      <c r="E3" s="31"/>
      <c r="F3" s="32"/>
      <c r="G3" s="31"/>
      <c r="H3" s="31"/>
      <c r="I3" s="46" t="s">
        <v>23</v>
      </c>
      <c r="J3" s="31"/>
      <c r="K3" s="31"/>
      <c r="L3" s="31" t="s">
        <v>22</v>
      </c>
      <c r="M3" s="31"/>
      <c r="N3" s="31"/>
      <c r="O3" s="33"/>
      <c r="P3" s="50"/>
      <c r="Q3" s="50"/>
      <c r="R3" s="50"/>
    </row>
    <row r="4" spans="1:18" s="1" customFormat="1" ht="15" thickBot="1" x14ac:dyDescent="0.35">
      <c r="B4" s="49">
        <v>4500</v>
      </c>
      <c r="C4" s="31"/>
      <c r="D4" s="44">
        <f>(1.02*(B4+160))/B4-1</f>
        <v>5.6266666666666687E-2</v>
      </c>
      <c r="E4" s="31" t="s">
        <v>20</v>
      </c>
      <c r="F4" s="31"/>
      <c r="G4" s="31"/>
      <c r="H4" s="34"/>
      <c r="I4" s="47">
        <f>((3*(B4+160)+9*(1.02*(B4+160)))/12)/B4-1</f>
        <v>5.1088888888888739E-2</v>
      </c>
      <c r="J4" s="31" t="s">
        <v>20</v>
      </c>
      <c r="K4" s="31"/>
      <c r="L4" s="48">
        <f>I4-15%</f>
        <v>-9.8911111111111255E-2</v>
      </c>
      <c r="M4" s="31" t="s">
        <v>20</v>
      </c>
      <c r="N4" s="34"/>
      <c r="O4" s="33"/>
      <c r="P4" s="50"/>
      <c r="Q4" s="50"/>
      <c r="R4" s="50"/>
    </row>
    <row r="5" spans="1:18" s="1" customFormat="1" ht="15" thickBot="1" x14ac:dyDescent="0.35">
      <c r="B5" s="30"/>
      <c r="C5" s="31"/>
      <c r="D5" s="44">
        <f>1.015*((1.02*(B4+160))+80)/B4-1</f>
        <v>9.0155111111110964E-2</v>
      </c>
      <c r="E5" s="31" t="s">
        <v>21</v>
      </c>
      <c r="F5" s="31"/>
      <c r="G5" s="31"/>
      <c r="H5" s="31"/>
      <c r="I5" s="44">
        <f>(((3*($B4+160) + 9*(1.02*($B4+160)) + 3*((1.02*($B4+160))+80) + 9*(1.015*((1.02*($B4+160))+80)))/24))/$B4-1</f>
        <v>6.860816666666647E-2</v>
      </c>
      <c r="J5" s="31" t="s">
        <v>24</v>
      </c>
      <c r="K5" s="31"/>
      <c r="L5" s="45">
        <f>I5-17.1%</f>
        <v>-0.10239183333333354</v>
      </c>
      <c r="M5" s="31" t="s">
        <v>21</v>
      </c>
      <c r="N5" s="34"/>
      <c r="O5" s="33"/>
      <c r="P5" s="50"/>
      <c r="Q5" s="50"/>
      <c r="R5" s="50"/>
    </row>
    <row r="6" spans="1:18" s="1" customFormat="1" ht="15" thickBot="1" x14ac:dyDescent="0.35">
      <c r="B6" s="35"/>
      <c r="C6" s="36"/>
      <c r="D6" s="36"/>
      <c r="E6" s="36"/>
      <c r="F6" s="37"/>
      <c r="G6" s="36"/>
      <c r="H6" s="36"/>
      <c r="I6" s="36"/>
      <c r="J6" s="37"/>
      <c r="K6" s="36"/>
      <c r="L6" s="36"/>
      <c r="M6" s="36"/>
      <c r="N6" s="38"/>
      <c r="O6" s="39"/>
      <c r="P6" s="50"/>
      <c r="Q6" s="50"/>
      <c r="R6" s="50"/>
    </row>
    <row r="7" spans="1:18" x14ac:dyDescent="0.3">
      <c r="C7" s="1" t="s">
        <v>6</v>
      </c>
      <c r="F7" s="16" t="s">
        <v>1</v>
      </c>
      <c r="J7" s="16" t="s">
        <v>2</v>
      </c>
      <c r="N7" s="5" t="s">
        <v>3</v>
      </c>
    </row>
    <row r="8" spans="1:18" s="5" customFormat="1" x14ac:dyDescent="0.3">
      <c r="C8" s="5">
        <v>2000</v>
      </c>
      <c r="D8" s="5">
        <v>2500</v>
      </c>
      <c r="E8" s="5">
        <v>3000</v>
      </c>
      <c r="F8" s="11">
        <v>3076</v>
      </c>
      <c r="G8" s="5">
        <v>4500</v>
      </c>
      <c r="H8" s="5">
        <v>5000</v>
      </c>
      <c r="I8" s="5">
        <v>6000</v>
      </c>
      <c r="J8" s="11">
        <v>6152</v>
      </c>
      <c r="K8" s="5">
        <v>7000</v>
      </c>
      <c r="L8" s="5">
        <v>8000</v>
      </c>
      <c r="M8" s="5">
        <v>9000</v>
      </c>
    </row>
    <row r="9" spans="1:18" s="5" customFormat="1" x14ac:dyDescent="0.3">
      <c r="F9" s="11"/>
      <c r="J9" s="11"/>
    </row>
    <row r="10" spans="1:18" x14ac:dyDescent="0.3">
      <c r="A10" s="2">
        <v>45292</v>
      </c>
      <c r="C10">
        <f t="shared" ref="C10:H10" si="0">(C8+$N10)</f>
        <v>2160</v>
      </c>
      <c r="D10">
        <f t="shared" si="0"/>
        <v>2660</v>
      </c>
      <c r="E10">
        <f t="shared" si="0"/>
        <v>3160</v>
      </c>
      <c r="F10" s="14">
        <f t="shared" si="0"/>
        <v>3236</v>
      </c>
      <c r="G10">
        <f t="shared" si="0"/>
        <v>4660</v>
      </c>
      <c r="H10">
        <f t="shared" si="0"/>
        <v>5160</v>
      </c>
      <c r="I10">
        <f t="shared" ref="I10:M10" si="1">(I8+$N10)</f>
        <v>6160</v>
      </c>
      <c r="J10" s="14">
        <f t="shared" si="1"/>
        <v>6312</v>
      </c>
      <c r="K10">
        <f t="shared" si="1"/>
        <v>7160</v>
      </c>
      <c r="L10">
        <f t="shared" si="1"/>
        <v>8160</v>
      </c>
      <c r="M10">
        <f t="shared" si="1"/>
        <v>9160</v>
      </c>
      <c r="N10" s="5">
        <v>160</v>
      </c>
      <c r="O10" s="5" t="s">
        <v>15</v>
      </c>
    </row>
    <row r="11" spans="1:18" x14ac:dyDescent="0.3">
      <c r="A11" s="2">
        <v>45383</v>
      </c>
      <c r="C11" s="4">
        <f t="shared" ref="C11:H11" si="2">C10*$N11</f>
        <v>2203.1999999999998</v>
      </c>
      <c r="D11" s="4">
        <f t="shared" si="2"/>
        <v>2713.2000000000003</v>
      </c>
      <c r="E11" s="4">
        <f t="shared" si="2"/>
        <v>3223.2000000000003</v>
      </c>
      <c r="F11" s="15">
        <f t="shared" si="2"/>
        <v>3300.7200000000003</v>
      </c>
      <c r="G11" s="4">
        <f t="shared" si="2"/>
        <v>4753.2</v>
      </c>
      <c r="H11" s="4">
        <f t="shared" si="2"/>
        <v>5263.2</v>
      </c>
      <c r="I11" s="4">
        <f t="shared" ref="I11:M11" si="3">I10*$N11</f>
        <v>6283.2</v>
      </c>
      <c r="J11" s="15">
        <f t="shared" si="3"/>
        <v>6438.24</v>
      </c>
      <c r="K11" s="4">
        <f t="shared" si="3"/>
        <v>7303.2</v>
      </c>
      <c r="L11" s="4">
        <f t="shared" si="3"/>
        <v>8323.2000000000007</v>
      </c>
      <c r="M11" s="4">
        <f t="shared" si="3"/>
        <v>9343.2000000000007</v>
      </c>
      <c r="N11" s="5">
        <v>1.02</v>
      </c>
      <c r="O11" s="5" t="s">
        <v>16</v>
      </c>
    </row>
    <row r="12" spans="1:18" s="1" customFormat="1" x14ac:dyDescent="0.3">
      <c r="A12" s="6" t="s">
        <v>9</v>
      </c>
      <c r="C12" s="3">
        <f>(((3*C10) + (9*C11))/12)/C8-1</f>
        <v>9.6200000000000063E-2</v>
      </c>
      <c r="D12" s="3">
        <f>(((3*D10) + (9*D11))/12)/D8-1</f>
        <v>7.9960000000000031E-2</v>
      </c>
      <c r="E12" s="3">
        <f t="shared" ref="E12:M12" si="4">(((3*E10) + (9*E11))/12)/E8-1</f>
        <v>6.9133333333333269E-2</v>
      </c>
      <c r="F12" s="3">
        <f t="shared" si="4"/>
        <v>6.7795838751625537E-2</v>
      </c>
      <c r="G12" s="3">
        <f t="shared" si="4"/>
        <v>5.1088888888888739E-2</v>
      </c>
      <c r="H12" s="3">
        <f t="shared" si="4"/>
        <v>4.7479999999999967E-2</v>
      </c>
      <c r="I12" s="3">
        <f t="shared" si="4"/>
        <v>4.2066666666666475E-2</v>
      </c>
      <c r="J12" s="3">
        <f t="shared" si="4"/>
        <v>4.139791937581272E-2</v>
      </c>
      <c r="K12" s="3">
        <f t="shared" si="4"/>
        <v>3.8200000000000012E-2</v>
      </c>
      <c r="L12" s="3">
        <f t="shared" si="4"/>
        <v>3.5299999999999887E-2</v>
      </c>
      <c r="M12" s="3">
        <f t="shared" si="4"/>
        <v>3.3044444444444432E-2</v>
      </c>
      <c r="N12" s="9"/>
    </row>
    <row r="13" spans="1:18" s="20" customFormat="1" x14ac:dyDescent="0.3">
      <c r="A13" s="19" t="s">
        <v>10</v>
      </c>
      <c r="C13" s="21">
        <v>0.15</v>
      </c>
      <c r="D13" s="21">
        <v>0.15</v>
      </c>
      <c r="E13" s="21">
        <v>0.15</v>
      </c>
      <c r="F13" s="21">
        <v>0.15</v>
      </c>
      <c r="G13" s="21">
        <v>0.15</v>
      </c>
      <c r="H13" s="21">
        <v>0.15</v>
      </c>
      <c r="I13" s="21">
        <v>0.15</v>
      </c>
      <c r="J13" s="21">
        <v>0.15</v>
      </c>
      <c r="K13" s="21">
        <v>0.15</v>
      </c>
      <c r="L13" s="21">
        <v>0.15</v>
      </c>
      <c r="M13" s="21">
        <v>0.15</v>
      </c>
    </row>
    <row r="14" spans="1:18" s="7" customFormat="1" x14ac:dyDescent="0.3">
      <c r="A14" s="12" t="s">
        <v>4</v>
      </c>
      <c r="C14" s="8">
        <f>C12-C13</f>
        <v>-5.3799999999999931E-2</v>
      </c>
      <c r="D14" s="8">
        <f t="shared" ref="D14:M14" si="5">D12-D13</f>
        <v>-7.0039999999999963E-2</v>
      </c>
      <c r="E14" s="8">
        <f t="shared" si="5"/>
        <v>-8.0866666666666726E-2</v>
      </c>
      <c r="F14" s="8">
        <f t="shared" si="5"/>
        <v>-8.2204161248374458E-2</v>
      </c>
      <c r="G14" s="8">
        <f t="shared" si="5"/>
        <v>-9.8911111111111255E-2</v>
      </c>
      <c r="H14" s="8">
        <f t="shared" si="5"/>
        <v>-0.10252000000000003</v>
      </c>
      <c r="I14" s="8">
        <f t="shared" si="5"/>
        <v>-0.10793333333333352</v>
      </c>
      <c r="J14" s="8">
        <f t="shared" si="5"/>
        <v>-0.10860208062418727</v>
      </c>
      <c r="K14" s="8">
        <f t="shared" si="5"/>
        <v>-0.11179999999999998</v>
      </c>
      <c r="L14" s="8">
        <f t="shared" si="5"/>
        <v>-0.11470000000000011</v>
      </c>
      <c r="M14" s="8">
        <f t="shared" si="5"/>
        <v>-0.11695555555555556</v>
      </c>
      <c r="N14" s="13"/>
    </row>
    <row r="15" spans="1:18" s="7" customFormat="1" x14ac:dyDescent="0.3">
      <c r="A15" s="12"/>
      <c r="C15" s="8"/>
      <c r="D15" s="8"/>
      <c r="E15" s="8"/>
      <c r="F15" s="17"/>
      <c r="G15" s="8"/>
      <c r="H15" s="8"/>
      <c r="I15" s="8"/>
      <c r="J15" s="17"/>
      <c r="K15" s="8"/>
      <c r="L15" s="8"/>
      <c r="M15" s="8"/>
      <c r="N15" s="13"/>
    </row>
    <row r="16" spans="1:18" x14ac:dyDescent="0.3">
      <c r="A16" s="2">
        <v>45658</v>
      </c>
      <c r="C16" s="4">
        <f t="shared" ref="C16:H16" si="6">C11+$N16</f>
        <v>2283.1999999999998</v>
      </c>
      <c r="D16" s="4">
        <f t="shared" si="6"/>
        <v>2793.2000000000003</v>
      </c>
      <c r="E16" s="4">
        <f t="shared" si="6"/>
        <v>3303.2000000000003</v>
      </c>
      <c r="F16" s="15">
        <f t="shared" si="6"/>
        <v>3380.7200000000003</v>
      </c>
      <c r="G16" s="4">
        <f t="shared" si="6"/>
        <v>4833.2</v>
      </c>
      <c r="H16" s="4">
        <f t="shared" si="6"/>
        <v>5343.2</v>
      </c>
      <c r="I16" s="4">
        <f t="shared" ref="I16:M16" si="7">I11+$N16</f>
        <v>6363.2</v>
      </c>
      <c r="J16" s="15">
        <f t="shared" si="7"/>
        <v>6518.24</v>
      </c>
      <c r="K16" s="4">
        <f t="shared" si="7"/>
        <v>7383.2</v>
      </c>
      <c r="L16" s="4">
        <f t="shared" si="7"/>
        <v>8403.2000000000007</v>
      </c>
      <c r="M16" s="4">
        <f t="shared" si="7"/>
        <v>9423.2000000000007</v>
      </c>
      <c r="N16" s="5">
        <v>80</v>
      </c>
      <c r="O16" s="5" t="s">
        <v>17</v>
      </c>
    </row>
    <row r="17" spans="1:15" x14ac:dyDescent="0.3">
      <c r="A17" s="2">
        <v>45748</v>
      </c>
      <c r="C17" s="4">
        <f t="shared" ref="C17:M17" si="8">C16*$N17</f>
        <v>2317.4479999999994</v>
      </c>
      <c r="D17" s="4">
        <f t="shared" si="8"/>
        <v>2835.098</v>
      </c>
      <c r="E17" s="4">
        <f t="shared" si="8"/>
        <v>3352.748</v>
      </c>
      <c r="F17" s="15">
        <f t="shared" si="8"/>
        <v>3431.4308000000001</v>
      </c>
      <c r="G17" s="4">
        <f t="shared" si="8"/>
        <v>4905.6979999999994</v>
      </c>
      <c r="H17" s="4">
        <f t="shared" si="8"/>
        <v>5423.347999999999</v>
      </c>
      <c r="I17" s="4">
        <f t="shared" si="8"/>
        <v>6458.6479999999992</v>
      </c>
      <c r="J17" s="15">
        <f t="shared" si="8"/>
        <v>6616.0135999999993</v>
      </c>
      <c r="K17" s="4">
        <f t="shared" si="8"/>
        <v>7493.9479999999994</v>
      </c>
      <c r="L17" s="4">
        <f t="shared" si="8"/>
        <v>8529.2479999999996</v>
      </c>
      <c r="M17" s="4">
        <f t="shared" si="8"/>
        <v>9564.5480000000007</v>
      </c>
      <c r="N17" s="10">
        <v>1.0149999999999999</v>
      </c>
      <c r="O17" s="5" t="s">
        <v>18</v>
      </c>
    </row>
    <row r="18" spans="1:15" s="1" customFormat="1" x14ac:dyDescent="0.3">
      <c r="A18" s="1" t="s">
        <v>7</v>
      </c>
      <c r="C18" s="3">
        <f>(((3*C10)+(9*C11)+(3*C16) + (9*C17))/24)/C8-1</f>
        <v>0.12532150000000009</v>
      </c>
      <c r="D18" s="3">
        <f>(((3*D10)+(9*D11)+(3*D16) + (9*D17))/24)/D8-1</f>
        <v>0.10490470000000007</v>
      </c>
      <c r="E18" s="3">
        <f t="shared" ref="E18:M18" si="9">(((3*E10)+(9*E11)+(3*E16) + (9*E17))/24)/E8-1</f>
        <v>9.1293499999999916E-2</v>
      </c>
      <c r="F18" s="3">
        <f t="shared" si="9"/>
        <v>8.9612012353706083E-2</v>
      </c>
      <c r="G18" s="3">
        <f t="shared" si="9"/>
        <v>6.860816666666647E-2</v>
      </c>
      <c r="H18" s="3">
        <f t="shared" si="9"/>
        <v>6.4071099999999825E-2</v>
      </c>
      <c r="I18" s="3">
        <f t="shared" si="9"/>
        <v>5.7265499999999969E-2</v>
      </c>
      <c r="J18" s="3">
        <f t="shared" si="9"/>
        <v>5.6424756176853164E-2</v>
      </c>
      <c r="K18" s="3">
        <f t="shared" si="9"/>
        <v>5.2404357142856961E-2</v>
      </c>
      <c r="L18" s="3">
        <f t="shared" si="9"/>
        <v>4.8758499999999927E-2</v>
      </c>
      <c r="M18" s="3">
        <f t="shared" si="9"/>
        <v>4.5922833333333468E-2</v>
      </c>
      <c r="N18" s="9"/>
    </row>
    <row r="19" spans="1:15" s="20" customFormat="1" x14ac:dyDescent="0.3">
      <c r="A19" s="19" t="s">
        <v>11</v>
      </c>
      <c r="C19" s="21">
        <v>2.1000000000000001E-2</v>
      </c>
      <c r="D19" s="21">
        <v>2.1000000000000001E-2</v>
      </c>
      <c r="E19" s="21">
        <v>2.1000000000000001E-2</v>
      </c>
      <c r="F19" s="21">
        <v>2.1000000000000001E-2</v>
      </c>
      <c r="G19" s="21">
        <v>2.1000000000000001E-2</v>
      </c>
      <c r="H19" s="21">
        <v>2.1000000000000001E-2</v>
      </c>
      <c r="I19" s="21">
        <v>2.1000000000000001E-2</v>
      </c>
      <c r="J19" s="21">
        <v>2.1000000000000001E-2</v>
      </c>
      <c r="K19" s="21">
        <v>2.1000000000000001E-2</v>
      </c>
      <c r="L19" s="21">
        <v>2.1000000000000001E-2</v>
      </c>
      <c r="M19" s="21">
        <v>2.1000000000000001E-2</v>
      </c>
      <c r="N19" s="18"/>
    </row>
    <row r="20" spans="1:15" s="41" customFormat="1" ht="15" thickBot="1" x14ac:dyDescent="0.35">
      <c r="A20" s="40" t="s">
        <v>5</v>
      </c>
      <c r="C20" s="42">
        <f>C18-C19-C13</f>
        <v>-4.5678499999999914E-2</v>
      </c>
      <c r="D20" s="42">
        <f t="shared" ref="D20:M20" si="10">D18-D19-D13</f>
        <v>-6.6095299999999926E-2</v>
      </c>
      <c r="E20" s="42">
        <f t="shared" si="10"/>
        <v>-7.9706500000000083E-2</v>
      </c>
      <c r="F20" s="42">
        <f t="shared" si="10"/>
        <v>-8.1387987646293916E-2</v>
      </c>
      <c r="G20" s="42">
        <f t="shared" si="10"/>
        <v>-0.10239183333333353</v>
      </c>
      <c r="H20" s="42">
        <f t="shared" si="10"/>
        <v>-0.10692890000000017</v>
      </c>
      <c r="I20" s="42">
        <f t="shared" si="10"/>
        <v>-0.11373450000000003</v>
      </c>
      <c r="J20" s="42">
        <f t="shared" si="10"/>
        <v>-0.11457524382314684</v>
      </c>
      <c r="K20" s="42">
        <f t="shared" si="10"/>
        <v>-0.11859564285714304</v>
      </c>
      <c r="L20" s="42">
        <f t="shared" si="10"/>
        <v>-0.12224150000000007</v>
      </c>
      <c r="M20" s="42">
        <f t="shared" si="10"/>
        <v>-0.12507716666666652</v>
      </c>
      <c r="N20" s="43"/>
    </row>
    <row r="21" spans="1:15" s="7" customFormat="1" ht="15" thickTop="1" x14ac:dyDescent="0.3">
      <c r="A21" s="1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3"/>
    </row>
    <row r="22" spans="1:15" x14ac:dyDescent="0.3">
      <c r="A22" s="23" t="s">
        <v>12</v>
      </c>
    </row>
    <row r="23" spans="1:15" x14ac:dyDescent="0.3">
      <c r="A23" s="24" t="s">
        <v>13</v>
      </c>
    </row>
    <row r="24" spans="1:15" x14ac:dyDescent="0.3">
      <c r="A24" s="24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Wiering</dc:creator>
  <cp:lastModifiedBy>Connie Wiering</cp:lastModifiedBy>
  <dcterms:created xsi:type="dcterms:W3CDTF">2023-11-17T15:29:54Z</dcterms:created>
  <dcterms:modified xsi:type="dcterms:W3CDTF">2023-11-21T11:18:38Z</dcterms:modified>
</cp:coreProperties>
</file>